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io-my.sharepoint.com/personal/trinkle_uio_no/Documents/SHE/Organisasjonen SHE/Styret/2020/Styrepapirer_styremøte_9des2020/"/>
    </mc:Choice>
  </mc:AlternateContent>
  <bookViews>
    <workbookView xWindow="0" yWindow="0" windowWidth="19200" windowHeight="6615"/>
  </bookViews>
  <sheets>
    <sheet name="Actual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12" l="1"/>
  <c r="C12" i="12"/>
  <c r="D74" i="12" l="1"/>
  <c r="F23" i="12"/>
  <c r="F24" i="12"/>
  <c r="F30" i="12"/>
  <c r="F31" i="12"/>
  <c r="F37" i="12"/>
  <c r="F45" i="12"/>
  <c r="F50" i="12"/>
  <c r="F51" i="12"/>
  <c r="F52" i="12"/>
  <c r="F59" i="12"/>
  <c r="F60" i="12"/>
  <c r="F61" i="12"/>
  <c r="F67" i="12"/>
  <c r="F68" i="12"/>
  <c r="F70" i="12"/>
  <c r="F73" i="12"/>
  <c r="H5" i="12"/>
  <c r="H7" i="12"/>
  <c r="I7" i="12" s="1"/>
  <c r="I69" i="12"/>
  <c r="C67" i="12"/>
  <c r="H62" i="12"/>
  <c r="I62" i="12" s="1"/>
  <c r="H60" i="12"/>
  <c r="I60" i="12" s="1"/>
  <c r="H59" i="12"/>
  <c r="I59" i="12" s="1"/>
  <c r="C59" i="12"/>
  <c r="H54" i="12"/>
  <c r="H53" i="12"/>
  <c r="I49" i="12"/>
  <c r="C50" i="12"/>
  <c r="H44" i="12"/>
  <c r="I44" i="12" s="1"/>
  <c r="H43" i="12"/>
  <c r="I42" i="12"/>
  <c r="C43" i="12"/>
  <c r="F43" i="12" s="1"/>
  <c r="H38" i="12"/>
  <c r="I38" i="12" s="1"/>
  <c r="H37" i="12"/>
  <c r="I37" i="12" s="1"/>
  <c r="C36" i="12"/>
  <c r="F36" i="12" s="1"/>
  <c r="H32" i="12"/>
  <c r="I32" i="12" s="1"/>
  <c r="H31" i="12"/>
  <c r="I31" i="12" s="1"/>
  <c r="I30" i="12"/>
  <c r="C30" i="12"/>
  <c r="H26" i="12"/>
  <c r="I26" i="12" s="1"/>
  <c r="H25" i="12"/>
  <c r="H23" i="12"/>
  <c r="I23" i="12" s="1"/>
  <c r="H16" i="12"/>
  <c r="I16" i="12" s="1"/>
  <c r="I11" i="12"/>
  <c r="H15" i="12" l="1"/>
  <c r="I15" i="12" s="1"/>
  <c r="C22" i="12"/>
  <c r="F22" i="12" s="1"/>
  <c r="C9" i="12"/>
  <c r="I4" i="12"/>
  <c r="I5" i="12"/>
  <c r="I33" i="12"/>
  <c r="I43" i="12"/>
  <c r="H51" i="12"/>
  <c r="I51" i="12" s="1"/>
  <c r="I53" i="12"/>
  <c r="I22" i="12"/>
  <c r="I54" i="12"/>
  <c r="I25" i="12"/>
  <c r="H17" i="12"/>
  <c r="I17" i="12" s="1"/>
  <c r="H24" i="12"/>
  <c r="I24" i="12" s="1"/>
  <c r="I58" i="12"/>
  <c r="H61" i="12"/>
  <c r="I61" i="12" s="1"/>
  <c r="H50" i="12"/>
  <c r="I50" i="12" s="1"/>
  <c r="H18" i="12"/>
  <c r="I18" i="12" s="1"/>
  <c r="H45" i="12"/>
  <c r="I45" i="12" s="1"/>
  <c r="H13" i="12"/>
  <c r="I13" i="12" s="1"/>
  <c r="I36" i="12"/>
  <c r="I39" i="12" s="1"/>
  <c r="C69" i="12" l="1"/>
  <c r="F69" i="12" s="1"/>
  <c r="F9" i="12"/>
  <c r="I8" i="12"/>
  <c r="I63" i="12"/>
  <c r="I46" i="12"/>
  <c r="I27" i="12"/>
  <c r="I55" i="12"/>
  <c r="H12" i="12"/>
  <c r="I12" i="12" s="1"/>
  <c r="I19" i="12" s="1"/>
  <c r="C71" i="12" l="1"/>
  <c r="C74" i="12" s="1"/>
  <c r="F74" i="12" s="1"/>
  <c r="I65" i="12"/>
  <c r="I66" i="12"/>
  <c r="I68" i="12"/>
  <c r="F71" i="12" l="1"/>
  <c r="I67" i="12"/>
  <c r="I70" i="12" s="1"/>
</calcChain>
</file>

<file path=xl/comments1.xml><?xml version="1.0" encoding="utf-8"?>
<comments xmlns="http://schemas.openxmlformats.org/spreadsheetml/2006/main">
  <authors>
    <author>Eivind Engebretsen</author>
    <author>Gaute Frøisland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Eivind Engebretsen:</t>
        </r>
        <r>
          <rPr>
            <sz val="9"/>
            <color indexed="81"/>
            <rFont val="Tahoma"/>
            <family val="2"/>
          </rPr>
          <t xml:space="preserve">
Jarle har valgt å bruke midlene som var tiltenkt frikjøp til ham selv til en postdok.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Eivind Engebretsen:</t>
        </r>
        <r>
          <rPr>
            <sz val="9"/>
            <color indexed="81"/>
            <rFont val="Tahoma"/>
            <family val="2"/>
          </rPr>
          <t xml:space="preserve">
Corona-scholarship to international students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Eivind Engebretsen:</t>
        </r>
        <r>
          <rPr>
            <sz val="9"/>
            <color indexed="81"/>
            <rFont val="Tahoma"/>
            <family val="2"/>
          </rPr>
          <t xml:space="preserve">
Første runde med studentstipender utlyst denne våren.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</rPr>
          <t>Eivind Engebretsen:</t>
        </r>
        <r>
          <rPr>
            <sz val="9"/>
            <color indexed="81"/>
            <rFont val="Tahoma"/>
            <family val="2"/>
          </rPr>
          <t xml:space="preserve">
Forsker ansatt I 50% I 2 år.</t>
        </r>
      </text>
    </comment>
    <comment ref="C54" authorId="0" shapeId="0">
      <text>
        <r>
          <rPr>
            <b/>
            <sz val="9"/>
            <color indexed="81"/>
            <rFont val="Tahoma"/>
            <family val="2"/>
          </rPr>
          <t>Eivind Engebretsen:</t>
        </r>
        <r>
          <rPr>
            <sz val="9"/>
            <color indexed="81"/>
            <rFont val="Tahoma"/>
            <family val="2"/>
          </rPr>
          <t xml:space="preserve">
100 000 gitt I honorar til Oline Sæther for formidling til studentene.</t>
        </r>
      </text>
    </comment>
    <comment ref="C64" authorId="0" shapeId="0">
      <text>
        <r>
          <rPr>
            <b/>
            <sz val="9"/>
            <color indexed="81"/>
            <rFont val="Tahoma"/>
            <family val="2"/>
          </rPr>
          <t>Eivind Engebretsen:</t>
        </r>
        <r>
          <rPr>
            <sz val="9"/>
            <color indexed="81"/>
            <rFont val="Tahoma"/>
            <family val="2"/>
          </rPr>
          <t xml:space="preserve">
Gitt endring i reiseplaner etc har vi valgt å bruke disse midlene til følgende formål:
- Drift i fbm oppstart av senteret (grafisk profil etc)
- Oppstartskonferanse</t>
        </r>
      </text>
    </comment>
    <comment ref="I66" authorId="1" shapeId="0">
      <text>
        <r>
          <rPr>
            <b/>
            <sz val="9"/>
            <color indexed="81"/>
            <rFont val="Tahoma"/>
            <family val="2"/>
          </rPr>
          <t>Gaute Frøisland:</t>
        </r>
        <r>
          <rPr>
            <sz val="9"/>
            <color indexed="81"/>
            <rFont val="Tahoma"/>
            <family val="2"/>
          </rPr>
          <t xml:space="preserve">
Forutsetter samme overhead men det må sjekkes at jeg ikke har redusert noe lønnslinje i kollonne I</t>
        </r>
      </text>
    </comment>
  </commentList>
</comments>
</file>

<file path=xl/sharedStrings.xml><?xml version="1.0" encoding="utf-8"?>
<sst xmlns="http://schemas.openxmlformats.org/spreadsheetml/2006/main" count="72" uniqueCount="63">
  <si>
    <t>IAB</t>
  </si>
  <si>
    <t>Meetings</t>
  </si>
  <si>
    <t>CMB/CE</t>
  </si>
  <si>
    <t>Students/scolarships</t>
  </si>
  <si>
    <t xml:space="preserve">SUBTOTAL </t>
  </si>
  <si>
    <t>TOTAL INCL. 20% OVERHEAD</t>
  </si>
  <si>
    <t>Administrative coordinator</t>
  </si>
  <si>
    <t>OVERHEAD 20% KUN PÅ LØNNSDELEN</t>
  </si>
  <si>
    <t>Data collection</t>
  </si>
  <si>
    <r>
      <t xml:space="preserve">WP8: Management of SHE: Leader: </t>
    </r>
    <r>
      <rPr>
        <sz val="11"/>
        <color rgb="FF000000"/>
        <rFont val="Calibri"/>
        <family val="2"/>
        <scheme val="minor"/>
      </rPr>
      <t>Kristin Heggen</t>
    </r>
  </si>
  <si>
    <t>Final conference 50 participants total cost in Oslo</t>
  </si>
  <si>
    <t>Technical support</t>
  </si>
  <si>
    <t>Student scholarship</t>
  </si>
  <si>
    <r>
      <t>WP7: Dissemination, Communication &amp; Networking in ESD among HEI and stakeholders: Leader : Nina Vøllestad</t>
    </r>
    <r>
      <rPr>
        <sz val="11"/>
        <color theme="1"/>
        <rFont val="Calibri"/>
        <family val="2"/>
        <scheme val="minor"/>
      </rPr>
      <t xml:space="preserve"> </t>
    </r>
  </si>
  <si>
    <t>WP6: Research and development for ESD: Leader: Kristin Heggen</t>
  </si>
  <si>
    <t xml:space="preserve">WP leader salary </t>
  </si>
  <si>
    <t xml:space="preserve">WP5: Promote student and teacher engagement in ESD: Leader: Tiril Reed </t>
  </si>
  <si>
    <t>Teacher scholarships</t>
  </si>
  <si>
    <t>WP4: Digital Solution Development in ESD: Leader: Per Grøttum</t>
  </si>
  <si>
    <t>WP3: Educational Material Development: Leader: Dan Banik</t>
  </si>
  <si>
    <t>WP2: Strategic ESD Development and adaptation: Leader: Eivind Engebretsen &amp; Elin Olaug Rosvold</t>
  </si>
  <si>
    <t>WP1 Innovative SDG Courses, Seminars &amp; Workshops: Leader: Jarle Breivik</t>
  </si>
  <si>
    <t xml:space="preserve">Pedagogical and technical development </t>
  </si>
  <si>
    <t>Development of tools / technical assistance</t>
  </si>
  <si>
    <t>Evaluation</t>
  </si>
  <si>
    <t>WP 8 Total costs</t>
  </si>
  <si>
    <t>WP 7 Total costs</t>
  </si>
  <si>
    <t>WP 6 Total costs</t>
  </si>
  <si>
    <t>WP 5 Total costs</t>
  </si>
  <si>
    <t>WP 4 Total costs</t>
  </si>
  <si>
    <t>WP 3 Total costs</t>
  </si>
  <si>
    <t>Other costs for visiting scholar</t>
  </si>
  <si>
    <t>WP 2 Total costs</t>
  </si>
  <si>
    <t>WP 1 Total costs</t>
  </si>
  <si>
    <t>Inntekter fra DIKU</t>
  </si>
  <si>
    <t>Forslag til innsparing</t>
  </si>
  <si>
    <t>Total SFU, etter Øs forslag til innsparing</t>
  </si>
  <si>
    <t>Couse development</t>
  </si>
  <si>
    <t>Travels, conferenses, meetings and seminars</t>
  </si>
  <si>
    <t>Meetings and seminars</t>
  </si>
  <si>
    <t>Meetings, workshops and seminars</t>
  </si>
  <si>
    <t>Travels to international conferences and visits to other HEI</t>
  </si>
  <si>
    <t>Courses off site for 25 participants total cost in Oslo</t>
  </si>
  <si>
    <t>Students research scolarships</t>
  </si>
  <si>
    <t>Travels to conferences meetings (incl meetings with other HEIs) and seminars</t>
  </si>
  <si>
    <t>Kost kategori</t>
  </si>
  <si>
    <t xml:space="preserve">Postdoc salary </t>
  </si>
  <si>
    <t>Content development of courses</t>
  </si>
  <si>
    <t>Honorarium for visiting scholar</t>
  </si>
  <si>
    <t xml:space="preserve">PI salary </t>
  </si>
  <si>
    <t>Workshops in Oslo on ESD in connection with IAB meeting</t>
  </si>
  <si>
    <t>Travels site visits of leader + student + teacher or visitors to Norway from partner HEI</t>
  </si>
  <si>
    <t>Trian the trainer courses off site for 25 participants total cost in Oslo</t>
  </si>
  <si>
    <t xml:space="preserve">WP leader / researcher salary </t>
  </si>
  <si>
    <t>Researcher / research student</t>
  </si>
  <si>
    <t>Meetings (driftskostnader)</t>
  </si>
  <si>
    <t>Saldo</t>
  </si>
  <si>
    <t>2020 Budget</t>
  </si>
  <si>
    <t>2020 Actual</t>
  </si>
  <si>
    <t>Delta actual mot budget</t>
  </si>
  <si>
    <t>Pengene er ikke hentet av IMB ennå.</t>
  </si>
  <si>
    <t>Pengene er ikke hentet av Klinmed ennå.</t>
  </si>
  <si>
    <t>Ligger på basis, må omposteres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</si>
</sst>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3" fontId="1" fillId="2" borderId="1" xfId="0" applyNumberFormat="1" applyFont="1" applyFill="1" applyBorder="1"/>
    <xf numFmtId="0" fontId="1" fillId="2" borderId="1" xfId="0" applyFont="1" applyFill="1" applyBorder="1"/>
    <xf numFmtId="0" fontId="0" fillId="0" borderId="0" xfId="0" applyFill="1"/>
    <xf numFmtId="3" fontId="0" fillId="0" borderId="0" xfId="0" applyNumberFormat="1" applyFill="1"/>
    <xf numFmtId="3" fontId="1" fillId="0" borderId="0" xfId="0" applyNumberFormat="1" applyFont="1" applyFill="1" applyBorder="1"/>
    <xf numFmtId="0" fontId="2" fillId="0" borderId="0" xfId="0" applyFont="1" applyFill="1" applyBorder="1"/>
    <xf numFmtId="3" fontId="1" fillId="0" borderId="0" xfId="0" applyNumberFormat="1" applyFont="1" applyFill="1"/>
    <xf numFmtId="0" fontId="0" fillId="0" borderId="0" xfId="0" applyFont="1" applyFill="1"/>
    <xf numFmtId="0" fontId="0" fillId="0" borderId="0" xfId="0" applyFill="1" applyAlignment="1">
      <alignment horizontal="left" indent="1"/>
    </xf>
    <xf numFmtId="3" fontId="1" fillId="3" borderId="0" xfId="0" applyNumberFormat="1" applyFont="1" applyFill="1"/>
    <xf numFmtId="3" fontId="0" fillId="3" borderId="0" xfId="0" applyNumberFormat="1" applyFill="1"/>
    <xf numFmtId="0" fontId="3" fillId="3" borderId="0" xfId="0" applyFont="1" applyFill="1" applyAlignment="1">
      <alignment vertical="center"/>
    </xf>
    <xf numFmtId="0" fontId="0" fillId="0" borderId="0" xfId="0" applyFill="1" applyAlignment="1"/>
    <xf numFmtId="0" fontId="0" fillId="4" borderId="0" xfId="0" applyFill="1"/>
    <xf numFmtId="3" fontId="1" fillId="4" borderId="0" xfId="0" applyNumberFormat="1" applyFont="1" applyFill="1"/>
    <xf numFmtId="0" fontId="1" fillId="4" borderId="0" xfId="0" applyFont="1" applyFill="1"/>
    <xf numFmtId="3" fontId="1" fillId="5" borderId="0" xfId="0" applyNumberFormat="1" applyFont="1" applyFill="1"/>
    <xf numFmtId="3" fontId="0" fillId="5" borderId="0" xfId="0" applyNumberFormat="1" applyFill="1"/>
    <xf numFmtId="0" fontId="3" fillId="5" borderId="0" xfId="0" applyFont="1" applyFill="1" applyAlignment="1">
      <alignment vertical="center"/>
    </xf>
    <xf numFmtId="3" fontId="1" fillId="6" borderId="0" xfId="0" applyNumberFormat="1" applyFont="1" applyFill="1"/>
    <xf numFmtId="3" fontId="0" fillId="6" borderId="0" xfId="0" applyNumberFormat="1" applyFill="1"/>
    <xf numFmtId="0" fontId="3" fillId="6" borderId="0" xfId="0" applyFont="1" applyFill="1" applyAlignment="1">
      <alignment vertical="center"/>
    </xf>
    <xf numFmtId="3" fontId="1" fillId="7" borderId="0" xfId="0" applyNumberFormat="1" applyFont="1" applyFill="1"/>
    <xf numFmtId="3" fontId="0" fillId="7" borderId="0" xfId="0" applyNumberFormat="1" applyFill="1"/>
    <xf numFmtId="0" fontId="3" fillId="7" borderId="0" xfId="0" applyFont="1" applyFill="1" applyAlignment="1">
      <alignment vertical="center"/>
    </xf>
    <xf numFmtId="0" fontId="0" fillId="0" borderId="0" xfId="0" applyFill="1" applyAlignment="1">
      <alignment vertical="top"/>
    </xf>
    <xf numFmtId="3" fontId="1" fillId="8" borderId="0" xfId="0" applyNumberFormat="1" applyFont="1" applyFill="1"/>
    <xf numFmtId="3" fontId="0" fillId="8" borderId="0" xfId="0" applyNumberFormat="1" applyFill="1"/>
    <xf numFmtId="0" fontId="3" fillId="8" borderId="0" xfId="0" applyFont="1" applyFill="1" applyAlignment="1">
      <alignment vertical="center"/>
    </xf>
    <xf numFmtId="0" fontId="0" fillId="0" borderId="0" xfId="0" applyFill="1" applyAlignment="1">
      <alignment horizontal="left"/>
    </xf>
    <xf numFmtId="3" fontId="1" fillId="9" borderId="0" xfId="0" applyNumberFormat="1" applyFont="1" applyFill="1"/>
    <xf numFmtId="3" fontId="0" fillId="9" borderId="0" xfId="0" applyNumberFormat="1" applyFill="1"/>
    <xf numFmtId="0" fontId="0" fillId="10" borderId="0" xfId="0" applyFill="1"/>
    <xf numFmtId="3" fontId="0" fillId="10" borderId="0" xfId="0" applyNumberFormat="1" applyFill="1"/>
    <xf numFmtId="0" fontId="1" fillId="10" borderId="0" xfId="0" applyFont="1" applyFill="1"/>
    <xf numFmtId="3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3" fillId="9" borderId="0" xfId="0" applyFont="1" applyFill="1" applyAlignment="1">
      <alignment vertical="center"/>
    </xf>
    <xf numFmtId="3" fontId="1" fillId="10" borderId="0" xfId="0" applyNumberFormat="1" applyFont="1" applyFill="1"/>
    <xf numFmtId="3" fontId="0" fillId="0" borderId="0" xfId="0" applyNumberFormat="1" applyFont="1" applyFill="1" applyBorder="1"/>
    <xf numFmtId="3" fontId="0" fillId="0" borderId="0" xfId="0" applyNumberFormat="1" applyFont="1" applyFill="1"/>
    <xf numFmtId="3" fontId="0" fillId="0" borderId="0" xfId="0" applyNumberFormat="1" applyFill="1" applyAlignment="1"/>
    <xf numFmtId="3" fontId="0" fillId="0" borderId="0" xfId="0" applyNumberFormat="1" applyFill="1" applyAlignment="1">
      <alignment horizontal="left" indent="1"/>
    </xf>
    <xf numFmtId="3" fontId="3" fillId="9" borderId="0" xfId="0" applyNumberFormat="1" applyFont="1" applyFill="1" applyAlignment="1">
      <alignment vertical="center"/>
    </xf>
    <xf numFmtId="3" fontId="0" fillId="0" borderId="0" xfId="0" applyNumberFormat="1" applyFill="1" applyAlignment="1">
      <alignment horizontal="right"/>
    </xf>
    <xf numFmtId="3" fontId="3" fillId="9" borderId="0" xfId="0" applyNumberFormat="1" applyFont="1" applyFill="1" applyAlignment="1">
      <alignment horizontal="right" vertical="center"/>
    </xf>
    <xf numFmtId="3" fontId="0" fillId="0" borderId="0" xfId="0" applyNumberFormat="1" applyFill="1" applyAlignment="1">
      <alignment horizontal="right" indent="1"/>
    </xf>
    <xf numFmtId="3" fontId="3" fillId="8" borderId="0" xfId="0" applyNumberFormat="1" applyFont="1" applyFill="1" applyAlignment="1">
      <alignment horizontal="right" vertical="center"/>
    </xf>
    <xf numFmtId="3" fontId="0" fillId="0" borderId="0" xfId="0" applyNumberFormat="1" applyFill="1" applyAlignment="1">
      <alignment horizontal="right" vertical="top"/>
    </xf>
    <xf numFmtId="3" fontId="3" fillId="7" borderId="0" xfId="0" applyNumberFormat="1" applyFont="1" applyFill="1" applyAlignment="1">
      <alignment horizontal="right" vertical="center"/>
    </xf>
    <xf numFmtId="3" fontId="3" fillId="6" borderId="0" xfId="0" applyNumberFormat="1" applyFont="1" applyFill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1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 vertical="center"/>
    </xf>
    <xf numFmtId="3" fontId="0" fillId="0" borderId="0" xfId="0" applyNumberFormat="1" applyFont="1" applyFill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2"/>
  <sheetViews>
    <sheetView tabSelected="1" workbookViewId="0">
      <selection activeCell="L18" sqref="L18"/>
    </sheetView>
  </sheetViews>
  <sheetFormatPr defaultRowHeight="15" x14ac:dyDescent="0.25"/>
  <cols>
    <col min="1" max="1" width="2.7109375" customWidth="1"/>
    <col min="2" max="2" width="72.140625" customWidth="1"/>
    <col min="3" max="3" width="16.85546875" customWidth="1"/>
    <col min="4" max="4" width="21" style="2" customWidth="1"/>
    <col min="6" max="6" width="21" style="2" customWidth="1"/>
    <col min="7" max="7" width="3.28515625" customWidth="1"/>
    <col min="8" max="8" width="22.140625" style="2" hidden="1" customWidth="1"/>
    <col min="9" max="9" width="16.85546875" hidden="1" customWidth="1"/>
    <col min="10" max="10" width="22.140625" hidden="1" customWidth="1"/>
    <col min="11" max="11" width="22.140625" customWidth="1"/>
  </cols>
  <sheetData>
    <row r="1" spans="1:11" x14ac:dyDescent="0.25">
      <c r="A1" t="s">
        <v>45</v>
      </c>
      <c r="B1" s="11"/>
      <c r="C1" s="40" t="s">
        <v>58</v>
      </c>
      <c r="D1" s="39" t="s">
        <v>57</v>
      </c>
      <c r="F1" s="39" t="s">
        <v>59</v>
      </c>
      <c r="I1" s="39" t="s">
        <v>36</v>
      </c>
    </row>
    <row r="2" spans="1:11" x14ac:dyDescent="0.25">
      <c r="A2">
        <v>0</v>
      </c>
      <c r="B2" s="11"/>
      <c r="C2" s="40"/>
      <c r="D2" s="44"/>
      <c r="F2" s="44"/>
      <c r="H2" s="3" t="s">
        <v>35</v>
      </c>
      <c r="I2" s="39"/>
      <c r="J2" s="1"/>
      <c r="K2" s="1"/>
    </row>
    <row r="3" spans="1:11" x14ac:dyDescent="0.25">
      <c r="A3">
        <v>0</v>
      </c>
      <c r="B3" s="38" t="s">
        <v>21</v>
      </c>
      <c r="C3" s="36"/>
      <c r="D3" s="42"/>
      <c r="F3" s="42"/>
      <c r="I3" s="36"/>
    </row>
    <row r="4" spans="1:11" x14ac:dyDescent="0.25">
      <c r="A4">
        <v>1</v>
      </c>
      <c r="B4" s="16" t="s">
        <v>46</v>
      </c>
      <c r="C4" s="31">
        <v>240000</v>
      </c>
      <c r="D4" s="45">
        <v>239923</v>
      </c>
      <c r="F4" s="45"/>
      <c r="I4" s="10" t="e">
        <f>#REF!-H4</f>
        <v>#REF!</v>
      </c>
      <c r="J4" t="s">
        <v>60</v>
      </c>
    </row>
    <row r="5" spans="1:11" x14ac:dyDescent="0.25">
      <c r="A5">
        <v>3</v>
      </c>
      <c r="B5" s="16" t="s">
        <v>3</v>
      </c>
      <c r="C5" s="7"/>
      <c r="D5" s="45">
        <v>116666.66666666667</v>
      </c>
      <c r="F5" s="45"/>
      <c r="H5" s="2" t="e">
        <f>#REF!*0.12</f>
        <v>#REF!</v>
      </c>
      <c r="I5" s="10" t="e">
        <f>#REF!-H5</f>
        <v>#REF!</v>
      </c>
    </row>
    <row r="6" spans="1:11" x14ac:dyDescent="0.25">
      <c r="A6">
        <v>2</v>
      </c>
      <c r="B6" s="16" t="s">
        <v>47</v>
      </c>
      <c r="C6" s="7"/>
      <c r="D6" s="45">
        <v>110833.33333333334</v>
      </c>
      <c r="F6" s="45"/>
      <c r="I6" s="10"/>
    </row>
    <row r="7" spans="1:11" x14ac:dyDescent="0.25">
      <c r="A7">
        <v>6</v>
      </c>
      <c r="B7" s="16" t="s">
        <v>41</v>
      </c>
      <c r="C7" s="7"/>
      <c r="D7" s="45">
        <v>35000</v>
      </c>
      <c r="F7" s="45"/>
      <c r="H7" s="2" t="e">
        <f>#REF!*0.12</f>
        <v>#REF!</v>
      </c>
      <c r="I7" s="10" t="e">
        <f>#REF!-H7</f>
        <v>#REF!</v>
      </c>
    </row>
    <row r="8" spans="1:11" x14ac:dyDescent="0.25">
      <c r="A8">
        <v>6</v>
      </c>
      <c r="B8" s="16" t="s">
        <v>40</v>
      </c>
      <c r="C8" s="7"/>
      <c r="D8" s="45">
        <v>23333.333333333336</v>
      </c>
      <c r="F8" s="45"/>
      <c r="I8" s="37" t="e">
        <f>SUM(I4:I7)</f>
        <v>#REF!</v>
      </c>
    </row>
    <row r="9" spans="1:11" x14ac:dyDescent="0.25">
      <c r="A9">
        <v>0</v>
      </c>
      <c r="B9" s="38" t="s">
        <v>33</v>
      </c>
      <c r="C9" s="37">
        <f>SUM(C4:C8)</f>
        <v>240000</v>
      </c>
      <c r="D9" s="42">
        <v>525756.33333333337</v>
      </c>
      <c r="F9" s="42">
        <f>C9-D9</f>
        <v>-285756.33333333337</v>
      </c>
      <c r="I9" s="10"/>
    </row>
    <row r="10" spans="1:11" x14ac:dyDescent="0.25">
      <c r="A10">
        <v>0</v>
      </c>
      <c r="B10" s="12"/>
      <c r="C10" s="7"/>
      <c r="D10" s="46"/>
      <c r="F10" s="46"/>
      <c r="I10" s="34"/>
    </row>
    <row r="11" spans="1:11" x14ac:dyDescent="0.25">
      <c r="A11">
        <v>0</v>
      </c>
      <c r="B11" s="41" t="s">
        <v>20</v>
      </c>
      <c r="C11" s="35"/>
      <c r="D11" s="47"/>
      <c r="F11" s="47"/>
      <c r="I11" s="10" t="e">
        <f>#REF!-H11</f>
        <v>#REF!</v>
      </c>
    </row>
    <row r="12" spans="1:11" x14ac:dyDescent="0.25">
      <c r="A12">
        <v>1</v>
      </c>
      <c r="B12" s="16" t="s">
        <v>49</v>
      </c>
      <c r="C12" s="7">
        <f>419000+172000</f>
        <v>591000</v>
      </c>
      <c r="D12" s="48">
        <v>395174.65561666392</v>
      </c>
      <c r="F12" s="48"/>
      <c r="H12" s="2" t="e">
        <f>#REF!*0.12</f>
        <v>#REF!</v>
      </c>
      <c r="I12" s="10" t="e">
        <f>#REF!-H12</f>
        <v>#REF!</v>
      </c>
    </row>
    <row r="13" spans="1:11" x14ac:dyDescent="0.25">
      <c r="A13">
        <v>5</v>
      </c>
      <c r="B13" s="16" t="s">
        <v>48</v>
      </c>
      <c r="C13" s="7"/>
      <c r="D13" s="48">
        <v>0</v>
      </c>
      <c r="F13" s="48"/>
      <c r="H13" s="2" t="e">
        <f>#REF!*0.12</f>
        <v>#REF!</v>
      </c>
      <c r="I13" s="10" t="e">
        <f>#REF!-H13</f>
        <v>#REF!</v>
      </c>
    </row>
    <row r="14" spans="1:11" x14ac:dyDescent="0.25">
      <c r="A14">
        <v>5</v>
      </c>
      <c r="B14" s="16" t="s">
        <v>31</v>
      </c>
      <c r="C14" s="7"/>
      <c r="D14" s="48">
        <v>0</v>
      </c>
      <c r="F14" s="48"/>
      <c r="I14" s="10"/>
    </row>
    <row r="15" spans="1:11" x14ac:dyDescent="0.25">
      <c r="A15">
        <v>2</v>
      </c>
      <c r="B15" s="16" t="s">
        <v>37</v>
      </c>
      <c r="C15" s="7"/>
      <c r="D15" s="48">
        <v>0</v>
      </c>
      <c r="F15" s="48"/>
      <c r="H15" s="2" t="e">
        <f>#REF!*0.12</f>
        <v>#REF!</v>
      </c>
      <c r="I15" s="10" t="e">
        <f>#REF!-H15</f>
        <v>#REF!</v>
      </c>
    </row>
    <row r="16" spans="1:11" x14ac:dyDescent="0.25">
      <c r="A16">
        <v>3</v>
      </c>
      <c r="B16" s="33" t="s">
        <v>3</v>
      </c>
      <c r="C16" s="31">
        <v>300000</v>
      </c>
      <c r="D16" s="48">
        <v>300000</v>
      </c>
      <c r="F16" s="48"/>
      <c r="H16" s="2" t="e">
        <f>#REF!*0.12</f>
        <v>#REF!</v>
      </c>
      <c r="I16" s="10" t="e">
        <f>#REF!-H16</f>
        <v>#REF!</v>
      </c>
      <c r="J16" t="s">
        <v>62</v>
      </c>
    </row>
    <row r="17" spans="1:9" x14ac:dyDescent="0.25">
      <c r="A17">
        <v>4</v>
      </c>
      <c r="B17" s="33" t="s">
        <v>17</v>
      </c>
      <c r="C17" s="7"/>
      <c r="D17" s="48">
        <v>0</v>
      </c>
      <c r="F17" s="48"/>
      <c r="H17" s="2" t="e">
        <f>#REF!*0.12</f>
        <v>#REF!</v>
      </c>
      <c r="I17" s="10" t="e">
        <f>#REF!-H17</f>
        <v>#REF!</v>
      </c>
    </row>
    <row r="18" spans="1:9" x14ac:dyDescent="0.25">
      <c r="A18">
        <v>6</v>
      </c>
      <c r="B18" s="16" t="s">
        <v>39</v>
      </c>
      <c r="C18" s="7"/>
      <c r="D18" s="48">
        <v>0</v>
      </c>
      <c r="F18" s="48"/>
      <c r="H18" s="2" t="e">
        <f>#REF!*0.12</f>
        <v>#REF!</v>
      </c>
      <c r="I18" s="10" t="e">
        <f>#REF!-H18</f>
        <v>#REF!</v>
      </c>
    </row>
    <row r="19" spans="1:9" x14ac:dyDescent="0.25">
      <c r="A19">
        <v>6</v>
      </c>
      <c r="B19" s="16" t="s">
        <v>50</v>
      </c>
      <c r="C19" s="7"/>
      <c r="D19" s="48">
        <v>0</v>
      </c>
      <c r="F19" s="48"/>
      <c r="I19" s="35" t="e">
        <f>SUM(I11:I18)</f>
        <v>#REF!</v>
      </c>
    </row>
    <row r="20" spans="1:9" x14ac:dyDescent="0.25">
      <c r="A20">
        <v>6</v>
      </c>
      <c r="B20" s="16" t="s">
        <v>51</v>
      </c>
      <c r="C20" s="7"/>
      <c r="D20" s="48">
        <v>0</v>
      </c>
      <c r="F20" s="48"/>
      <c r="I20" s="10"/>
    </row>
    <row r="21" spans="1:9" x14ac:dyDescent="0.25">
      <c r="A21">
        <v>6</v>
      </c>
      <c r="B21" s="16" t="s">
        <v>52</v>
      </c>
      <c r="C21" s="7"/>
      <c r="D21" s="48">
        <v>0</v>
      </c>
      <c r="F21" s="48"/>
      <c r="I21" s="30"/>
    </row>
    <row r="22" spans="1:9" x14ac:dyDescent="0.25">
      <c r="A22">
        <v>0</v>
      </c>
      <c r="B22" s="41" t="s">
        <v>32</v>
      </c>
      <c r="C22" s="35">
        <f t="shared" ref="C22" si="0">SUM(C12:C21)</f>
        <v>891000</v>
      </c>
      <c r="D22" s="49">
        <v>695174.65561666386</v>
      </c>
      <c r="F22" s="49">
        <f t="shared" ref="F22:F74" si="1">C22-D22</f>
        <v>195825.34438333614</v>
      </c>
      <c r="I22" s="10" t="e">
        <f>#REF!-H22</f>
        <v>#REF!</v>
      </c>
    </row>
    <row r="23" spans="1:9" x14ac:dyDescent="0.25">
      <c r="A23">
        <v>0</v>
      </c>
      <c r="B23" s="12"/>
      <c r="C23" s="7"/>
      <c r="D23" s="50"/>
      <c r="F23" s="50">
        <f t="shared" si="1"/>
        <v>0</v>
      </c>
      <c r="H23" s="2" t="e">
        <f>#REF!*0.12</f>
        <v>#REF!</v>
      </c>
      <c r="I23" s="10" t="e">
        <f>#REF!-H23</f>
        <v>#REF!</v>
      </c>
    </row>
    <row r="24" spans="1:9" x14ac:dyDescent="0.25">
      <c r="A24">
        <v>0</v>
      </c>
      <c r="B24" s="32" t="s">
        <v>19</v>
      </c>
      <c r="C24" s="31"/>
      <c r="D24" s="51"/>
      <c r="F24" s="51">
        <f t="shared" si="1"/>
        <v>0</v>
      </c>
      <c r="H24" s="2" t="e">
        <f>#REF!*0.12</f>
        <v>#REF!</v>
      </c>
      <c r="I24" s="10" t="e">
        <f>#REF!-H24</f>
        <v>#REF!</v>
      </c>
    </row>
    <row r="25" spans="1:9" x14ac:dyDescent="0.25">
      <c r="A25">
        <v>1</v>
      </c>
      <c r="B25" s="16" t="s">
        <v>53</v>
      </c>
      <c r="C25" s="7">
        <v>58000</v>
      </c>
      <c r="D25" s="48">
        <v>58333.333333333336</v>
      </c>
      <c r="F25" s="48"/>
      <c r="H25" s="2" t="e">
        <f>#REF!*0.12</f>
        <v>#REF!</v>
      </c>
      <c r="I25" s="10" t="e">
        <f>#REF!-H25</f>
        <v>#REF!</v>
      </c>
    </row>
    <row r="26" spans="1:9" x14ac:dyDescent="0.25">
      <c r="A26">
        <v>3</v>
      </c>
      <c r="B26" s="6" t="s">
        <v>3</v>
      </c>
      <c r="C26" s="7"/>
      <c r="D26" s="48">
        <v>29166.666666666668</v>
      </c>
      <c r="F26" s="48"/>
      <c r="H26" s="2" t="e">
        <f>#REF!*0.12</f>
        <v>#REF!</v>
      </c>
      <c r="I26" s="10" t="e">
        <f>#REF!-H26</f>
        <v>#REF!</v>
      </c>
    </row>
    <row r="27" spans="1:9" x14ac:dyDescent="0.25">
      <c r="A27">
        <v>4</v>
      </c>
      <c r="B27" s="6" t="s">
        <v>17</v>
      </c>
      <c r="C27" s="7"/>
      <c r="D27" s="48">
        <v>43750</v>
      </c>
      <c r="F27" s="48"/>
      <c r="I27" s="31" t="e">
        <f>SUM(I22:I26)</f>
        <v>#REF!</v>
      </c>
    </row>
    <row r="28" spans="1:9" x14ac:dyDescent="0.25">
      <c r="A28">
        <v>6</v>
      </c>
      <c r="B28" s="29" t="s">
        <v>1</v>
      </c>
      <c r="C28" s="7"/>
      <c r="D28" s="52">
        <v>4666.6666666666661</v>
      </c>
      <c r="F28" s="52"/>
      <c r="I28" s="10"/>
    </row>
    <row r="29" spans="1:9" x14ac:dyDescent="0.25">
      <c r="A29">
        <v>8</v>
      </c>
      <c r="B29" s="16" t="s">
        <v>11</v>
      </c>
      <c r="C29" s="7"/>
      <c r="D29" s="48">
        <v>116666.66666666667</v>
      </c>
      <c r="F29" s="48"/>
      <c r="I29" s="26"/>
    </row>
    <row r="30" spans="1:9" x14ac:dyDescent="0.25">
      <c r="A30">
        <v>0</v>
      </c>
      <c r="B30" s="32" t="s">
        <v>30</v>
      </c>
      <c r="C30" s="31">
        <f t="shared" ref="C30" si="2">SUM(C25:C29)</f>
        <v>58000</v>
      </c>
      <c r="D30" s="51">
        <v>252583.33333333331</v>
      </c>
      <c r="F30" s="51">
        <f t="shared" si="1"/>
        <v>-194583.33333333331</v>
      </c>
      <c r="I30" s="10" t="e">
        <f>#REF!-H30</f>
        <v>#REF!</v>
      </c>
    </row>
    <row r="31" spans="1:9" x14ac:dyDescent="0.25">
      <c r="A31">
        <v>0</v>
      </c>
      <c r="B31" s="16"/>
      <c r="C31" s="7"/>
      <c r="D31" s="48"/>
      <c r="F31" s="48">
        <f t="shared" si="1"/>
        <v>0</v>
      </c>
      <c r="H31" s="2" t="e">
        <f>#REF!*0.12</f>
        <v>#REF!</v>
      </c>
      <c r="I31" s="10" t="e">
        <f>#REF!-H31</f>
        <v>#REF!</v>
      </c>
    </row>
    <row r="32" spans="1:9" x14ac:dyDescent="0.25">
      <c r="A32">
        <v>0</v>
      </c>
      <c r="B32" s="28" t="s">
        <v>18</v>
      </c>
      <c r="C32" s="27"/>
      <c r="D32" s="53"/>
      <c r="F32" s="53"/>
      <c r="H32" s="2" t="e">
        <f>#REF!*0.12</f>
        <v>#REF!</v>
      </c>
      <c r="I32" s="10" t="e">
        <f>#REF!-H32</f>
        <v>#REF!</v>
      </c>
    </row>
    <row r="33" spans="1:15" x14ac:dyDescent="0.25">
      <c r="A33">
        <v>2</v>
      </c>
      <c r="B33" s="16" t="s">
        <v>22</v>
      </c>
      <c r="C33" s="31">
        <v>273000</v>
      </c>
      <c r="D33" s="48">
        <v>116666.66666666667</v>
      </c>
      <c r="F33" s="48"/>
      <c r="I33" s="27" t="e">
        <f>SUM(I30:I32)</f>
        <v>#REF!</v>
      </c>
      <c r="J33" t="s">
        <v>61</v>
      </c>
    </row>
    <row r="34" spans="1:15" x14ac:dyDescent="0.25">
      <c r="A34">
        <v>3</v>
      </c>
      <c r="B34" s="6" t="s">
        <v>3</v>
      </c>
      <c r="C34" s="7">
        <v>0</v>
      </c>
      <c r="D34" s="48">
        <v>0</v>
      </c>
      <c r="F34" s="48"/>
      <c r="I34" s="10"/>
    </row>
    <row r="35" spans="1:15" x14ac:dyDescent="0.25">
      <c r="A35">
        <v>4</v>
      </c>
      <c r="B35" s="6" t="s">
        <v>17</v>
      </c>
      <c r="C35" s="7">
        <v>0</v>
      </c>
      <c r="D35" s="48">
        <v>0</v>
      </c>
      <c r="F35" s="48"/>
      <c r="I35" s="23"/>
    </row>
    <row r="36" spans="1:15" x14ac:dyDescent="0.25">
      <c r="A36">
        <v>0</v>
      </c>
      <c r="B36" s="28" t="s">
        <v>29</v>
      </c>
      <c r="C36" s="27">
        <f t="shared" ref="C36" si="3">SUM(C33:C35)</f>
        <v>273000</v>
      </c>
      <c r="D36" s="53">
        <v>116666.66666666667</v>
      </c>
      <c r="F36" s="53">
        <f t="shared" si="1"/>
        <v>156333.33333333331</v>
      </c>
      <c r="I36" s="10" t="e">
        <f>#REF!-H36</f>
        <v>#REF!</v>
      </c>
    </row>
    <row r="37" spans="1:15" x14ac:dyDescent="0.25">
      <c r="A37">
        <v>0</v>
      </c>
      <c r="B37" s="12"/>
      <c r="C37" s="7"/>
      <c r="D37" s="50"/>
      <c r="F37" s="50">
        <f t="shared" si="1"/>
        <v>0</v>
      </c>
      <c r="H37" s="2" t="e">
        <f>#REF!*0.12</f>
        <v>#REF!</v>
      </c>
      <c r="I37" s="10" t="e">
        <f>#REF!-H37</f>
        <v>#REF!</v>
      </c>
    </row>
    <row r="38" spans="1:15" x14ac:dyDescent="0.25">
      <c r="A38">
        <v>0</v>
      </c>
      <c r="B38" s="25" t="s">
        <v>16</v>
      </c>
      <c r="C38" s="24"/>
      <c r="D38" s="54"/>
      <c r="F38" s="54"/>
      <c r="H38" s="2" t="e">
        <f>#REF!*0.12</f>
        <v>#REF!</v>
      </c>
      <c r="I38" s="10" t="e">
        <f>#REF!-H38</f>
        <v>#REF!</v>
      </c>
    </row>
    <row r="39" spans="1:15" x14ac:dyDescent="0.25">
      <c r="A39">
        <v>1</v>
      </c>
      <c r="B39" s="16" t="s">
        <v>15</v>
      </c>
      <c r="C39" s="7">
        <f>161000+67000</f>
        <v>228000</v>
      </c>
      <c r="D39" s="48">
        <v>204166.66666666669</v>
      </c>
      <c r="F39" s="48"/>
      <c r="I39" s="24" t="e">
        <f>SUM(I36:I38)</f>
        <v>#REF!</v>
      </c>
    </row>
    <row r="40" spans="1:15" x14ac:dyDescent="0.25">
      <c r="A40">
        <v>3</v>
      </c>
      <c r="B40" s="6" t="s">
        <v>3</v>
      </c>
      <c r="C40" s="7">
        <v>189000</v>
      </c>
      <c r="D40" s="48">
        <v>300000</v>
      </c>
      <c r="F40" s="48"/>
      <c r="I40" s="10"/>
    </row>
    <row r="41" spans="1:15" x14ac:dyDescent="0.25">
      <c r="A41">
        <v>3</v>
      </c>
      <c r="B41" s="6" t="s">
        <v>43</v>
      </c>
      <c r="C41" s="7"/>
      <c r="D41" s="48">
        <v>46666.666666666672</v>
      </c>
      <c r="F41" s="48"/>
      <c r="I41" s="20"/>
    </row>
    <row r="42" spans="1:15" x14ac:dyDescent="0.25">
      <c r="A42">
        <v>6</v>
      </c>
      <c r="B42" s="16" t="s">
        <v>44</v>
      </c>
      <c r="C42" s="7"/>
      <c r="D42" s="48">
        <v>29166.666666666668</v>
      </c>
      <c r="F42" s="48"/>
      <c r="I42" s="10" t="e">
        <f>#REF!-H42</f>
        <v>#REF!</v>
      </c>
    </row>
    <row r="43" spans="1:15" x14ac:dyDescent="0.25">
      <c r="A43">
        <v>0</v>
      </c>
      <c r="B43" s="25" t="s">
        <v>28</v>
      </c>
      <c r="C43" s="24">
        <f t="shared" ref="C43" si="4">SUM(C39:C42)</f>
        <v>417000</v>
      </c>
      <c r="D43" s="54">
        <v>580000</v>
      </c>
      <c r="F43" s="54">
        <f t="shared" si="1"/>
        <v>-163000</v>
      </c>
      <c r="H43" s="2" t="e">
        <f>#REF!*0.12</f>
        <v>#REF!</v>
      </c>
      <c r="I43" s="10" t="e">
        <f>#REF!-H43</f>
        <v>#REF!</v>
      </c>
      <c r="L43" s="2"/>
      <c r="M43" s="2"/>
      <c r="N43" s="2"/>
      <c r="O43" s="2"/>
    </row>
    <row r="44" spans="1:15" x14ac:dyDescent="0.25">
      <c r="A44">
        <v>0</v>
      </c>
      <c r="B44" s="16"/>
      <c r="C44" s="7"/>
      <c r="D44" s="48"/>
      <c r="F44" s="48"/>
      <c r="H44" s="2" t="e">
        <f>#REF!*0.12</f>
        <v>#REF!</v>
      </c>
      <c r="I44" s="10" t="e">
        <f>#REF!-H44</f>
        <v>#REF!</v>
      </c>
    </row>
    <row r="45" spans="1:15" x14ac:dyDescent="0.25">
      <c r="A45">
        <v>0</v>
      </c>
      <c r="B45" s="22" t="s">
        <v>14</v>
      </c>
      <c r="C45" s="21"/>
      <c r="D45" s="55"/>
      <c r="F45" s="55">
        <f t="shared" si="1"/>
        <v>0</v>
      </c>
      <c r="H45" s="2" t="e">
        <f>#REF!*0.12</f>
        <v>#REF!</v>
      </c>
      <c r="I45" s="10" t="e">
        <f>#REF!-H45</f>
        <v>#REF!</v>
      </c>
    </row>
    <row r="46" spans="1:15" x14ac:dyDescent="0.25">
      <c r="A46">
        <v>1</v>
      </c>
      <c r="B46" s="16" t="s">
        <v>15</v>
      </c>
      <c r="C46" s="7">
        <v>103000</v>
      </c>
      <c r="D46" s="48">
        <v>0</v>
      </c>
      <c r="F46" s="48"/>
      <c r="I46" s="21" t="e">
        <f>SUM(I42:I45)</f>
        <v>#REF!</v>
      </c>
    </row>
    <row r="47" spans="1:15" x14ac:dyDescent="0.25">
      <c r="A47">
        <v>3</v>
      </c>
      <c r="B47" s="6" t="s">
        <v>54</v>
      </c>
      <c r="C47" s="7"/>
      <c r="D47" s="48">
        <v>185000</v>
      </c>
      <c r="F47" s="48"/>
      <c r="I47" s="10"/>
    </row>
    <row r="48" spans="1:15" x14ac:dyDescent="0.25">
      <c r="A48">
        <v>2</v>
      </c>
      <c r="B48" s="6" t="s">
        <v>23</v>
      </c>
      <c r="C48" s="7"/>
      <c r="D48" s="48">
        <v>28000</v>
      </c>
      <c r="F48" s="48"/>
      <c r="I48" s="18"/>
    </row>
    <row r="49" spans="1:9" x14ac:dyDescent="0.25">
      <c r="A49">
        <v>8</v>
      </c>
      <c r="B49" s="6" t="s">
        <v>8</v>
      </c>
      <c r="C49" s="7"/>
      <c r="D49" s="48">
        <v>51333.333333333328</v>
      </c>
      <c r="F49" s="48"/>
      <c r="I49" s="10" t="e">
        <f>#REF!-H49</f>
        <v>#REF!</v>
      </c>
    </row>
    <row r="50" spans="1:9" x14ac:dyDescent="0.25">
      <c r="A50">
        <v>0</v>
      </c>
      <c r="B50" s="22" t="s">
        <v>27</v>
      </c>
      <c r="C50" s="21">
        <f t="shared" ref="C50" si="5">SUM(C46:C49)</f>
        <v>103000</v>
      </c>
      <c r="D50" s="55">
        <v>264333.33333333331</v>
      </c>
      <c r="F50" s="55">
        <f t="shared" si="1"/>
        <v>-161333.33333333331</v>
      </c>
      <c r="H50" s="2" t="e">
        <f>#REF!*0.12</f>
        <v>#REF!</v>
      </c>
      <c r="I50" s="10" t="e">
        <f>#REF!-H50</f>
        <v>#REF!</v>
      </c>
    </row>
    <row r="51" spans="1:9" x14ac:dyDescent="0.25">
      <c r="A51">
        <v>0</v>
      </c>
      <c r="B51" s="6"/>
      <c r="C51" s="6"/>
      <c r="D51" s="48"/>
      <c r="F51" s="48">
        <f t="shared" si="1"/>
        <v>0</v>
      </c>
      <c r="H51" s="2" t="e">
        <f>#REF!*0.12</f>
        <v>#REF!</v>
      </c>
      <c r="I51" s="10" t="e">
        <f>#REF!-H51</f>
        <v>#REF!</v>
      </c>
    </row>
    <row r="52" spans="1:9" x14ac:dyDescent="0.25">
      <c r="A52">
        <v>0</v>
      </c>
      <c r="B52" s="19" t="s">
        <v>13</v>
      </c>
      <c r="C52" s="17"/>
      <c r="D52" s="56"/>
      <c r="F52" s="56">
        <f t="shared" si="1"/>
        <v>0</v>
      </c>
      <c r="I52" s="10"/>
    </row>
    <row r="53" spans="1:9" x14ac:dyDescent="0.25">
      <c r="A53">
        <v>1</v>
      </c>
      <c r="B53" s="16" t="s">
        <v>15</v>
      </c>
      <c r="C53" s="7">
        <v>59000</v>
      </c>
      <c r="D53" s="48">
        <v>53852.605795926771</v>
      </c>
      <c r="F53" s="48"/>
      <c r="H53" s="2" t="e">
        <f>#REF!*0.12</f>
        <v>#REF!</v>
      </c>
      <c r="I53" s="10" t="e">
        <f>#REF!-H53</f>
        <v>#REF!</v>
      </c>
    </row>
    <row r="54" spans="1:9" x14ac:dyDescent="0.25">
      <c r="A54">
        <v>3</v>
      </c>
      <c r="B54" s="16" t="s">
        <v>12</v>
      </c>
      <c r="C54" s="7">
        <v>0</v>
      </c>
      <c r="D54" s="48">
        <v>110833</v>
      </c>
      <c r="F54" s="48"/>
      <c r="H54" s="2" t="e">
        <f>#REF!*0.12</f>
        <v>#REF!</v>
      </c>
      <c r="I54" s="10" t="e">
        <f>#REF!-H54</f>
        <v>#REF!</v>
      </c>
    </row>
    <row r="55" spans="1:9" x14ac:dyDescent="0.25">
      <c r="A55">
        <v>6</v>
      </c>
      <c r="B55" s="16" t="s">
        <v>38</v>
      </c>
      <c r="C55" s="7">
        <v>0</v>
      </c>
      <c r="D55" s="48">
        <v>0</v>
      </c>
      <c r="F55" s="48"/>
      <c r="I55" s="18" t="e">
        <f>SUM(I49:I54)</f>
        <v>#REF!</v>
      </c>
    </row>
    <row r="56" spans="1:9" x14ac:dyDescent="0.25">
      <c r="A56">
        <v>8</v>
      </c>
      <c r="B56" s="16" t="s">
        <v>11</v>
      </c>
      <c r="C56" s="7">
        <v>0</v>
      </c>
      <c r="D56" s="48">
        <v>0</v>
      </c>
      <c r="F56" s="48"/>
      <c r="I56" s="10"/>
    </row>
    <row r="57" spans="1:9" x14ac:dyDescent="0.25">
      <c r="A57">
        <v>6</v>
      </c>
      <c r="B57" s="16" t="s">
        <v>42</v>
      </c>
      <c r="C57" s="7">
        <v>0</v>
      </c>
      <c r="D57" s="48">
        <v>0</v>
      </c>
      <c r="F57" s="48"/>
      <c r="I57" s="13"/>
    </row>
    <row r="58" spans="1:9" x14ac:dyDescent="0.25">
      <c r="A58">
        <v>6</v>
      </c>
      <c r="B58" s="16" t="s">
        <v>10</v>
      </c>
      <c r="C58" s="7">
        <v>0</v>
      </c>
      <c r="D58" s="48">
        <v>0</v>
      </c>
      <c r="F58" s="48"/>
      <c r="I58" s="10" t="e">
        <f>#REF!-H58</f>
        <v>#REF!</v>
      </c>
    </row>
    <row r="59" spans="1:9" x14ac:dyDescent="0.25">
      <c r="A59">
        <v>0</v>
      </c>
      <c r="B59" s="19" t="s">
        <v>26</v>
      </c>
      <c r="C59" s="18">
        <f t="shared" ref="C59" si="6">SUM(C53:C58)</f>
        <v>59000</v>
      </c>
      <c r="D59" s="56">
        <v>164685.60579592676</v>
      </c>
      <c r="F59" s="56">
        <f t="shared" si="1"/>
        <v>-105685.60579592676</v>
      </c>
      <c r="H59" s="2" t="e">
        <f>#REF!*0.12</f>
        <v>#REF!</v>
      </c>
      <c r="I59" s="10" t="e">
        <f>#REF!-H59</f>
        <v>#REF!</v>
      </c>
    </row>
    <row r="60" spans="1:9" x14ac:dyDescent="0.25">
      <c r="A60">
        <v>0</v>
      </c>
      <c r="B60" s="16"/>
      <c r="C60" s="7"/>
      <c r="D60" s="48"/>
      <c r="F60" s="48">
        <f t="shared" si="1"/>
        <v>0</v>
      </c>
      <c r="H60" s="2" t="e">
        <f>#REF!*0.12</f>
        <v>#REF!</v>
      </c>
      <c r="I60" s="10" t="e">
        <f>#REF!-H60</f>
        <v>#REF!</v>
      </c>
    </row>
    <row r="61" spans="1:9" x14ac:dyDescent="0.25">
      <c r="A61">
        <v>0</v>
      </c>
      <c r="B61" s="15" t="s">
        <v>9</v>
      </c>
      <c r="C61" s="14"/>
      <c r="D61" s="57"/>
      <c r="F61" s="57">
        <f t="shared" si="1"/>
        <v>0</v>
      </c>
      <c r="H61" s="2" t="e">
        <f>#REF!*0.12</f>
        <v>#REF!</v>
      </c>
      <c r="I61" s="10" t="e">
        <f>#REF!-H61</f>
        <v>#REF!</v>
      </c>
    </row>
    <row r="62" spans="1:9" x14ac:dyDescent="0.25">
      <c r="A62">
        <v>7</v>
      </c>
      <c r="B62" s="6" t="s">
        <v>6</v>
      </c>
      <c r="C62" s="7">
        <v>338000</v>
      </c>
      <c r="D62" s="48">
        <v>239016.31463729037</v>
      </c>
      <c r="F62" s="48"/>
      <c r="H62" s="2" t="e">
        <f>#REF!*0.12</f>
        <v>#REF!</v>
      </c>
      <c r="I62" s="10" t="e">
        <f>#REF!-H62</f>
        <v>#REF!</v>
      </c>
    </row>
    <row r="63" spans="1:9" x14ac:dyDescent="0.25">
      <c r="A63">
        <v>7</v>
      </c>
      <c r="B63" s="11" t="s">
        <v>0</v>
      </c>
      <c r="C63" s="7"/>
      <c r="D63" s="58"/>
      <c r="F63" s="58"/>
      <c r="I63" s="13" t="e">
        <f>SUM(I56:I62)</f>
        <v>#REF!</v>
      </c>
    </row>
    <row r="64" spans="1:9" x14ac:dyDescent="0.25">
      <c r="A64">
        <v>7</v>
      </c>
      <c r="B64" s="11" t="s">
        <v>2</v>
      </c>
      <c r="C64" s="7"/>
      <c r="D64" s="58">
        <v>157500</v>
      </c>
      <c r="F64" s="58"/>
      <c r="I64" s="6"/>
    </row>
    <row r="65" spans="1:9" x14ac:dyDescent="0.25">
      <c r="A65">
        <v>7</v>
      </c>
      <c r="B65" s="6" t="s">
        <v>55</v>
      </c>
      <c r="C65" s="7">
        <v>123000</v>
      </c>
      <c r="D65" s="48"/>
      <c r="F65" s="48"/>
      <c r="I65" s="4" t="e">
        <f>I8+I19+I27+I33+I39+I46+I55+I63</f>
        <v>#REF!</v>
      </c>
    </row>
    <row r="66" spans="1:9" x14ac:dyDescent="0.25">
      <c r="A66">
        <v>7</v>
      </c>
      <c r="B66" s="6" t="s">
        <v>24</v>
      </c>
      <c r="C66" s="7"/>
      <c r="D66" s="48"/>
      <c r="F66" s="48"/>
      <c r="I66" s="8" t="e">
        <f>#REF!</f>
        <v>#REF!</v>
      </c>
    </row>
    <row r="67" spans="1:9" x14ac:dyDescent="0.25">
      <c r="B67" s="15" t="s">
        <v>25</v>
      </c>
      <c r="C67" s="13">
        <f t="shared" ref="C67" si="7">SUM(C62:C66)</f>
        <v>461000</v>
      </c>
      <c r="D67" s="57">
        <v>396516.31463729037</v>
      </c>
      <c r="F67" s="57">
        <f t="shared" si="1"/>
        <v>64483.685362709628</v>
      </c>
      <c r="I67" s="4" t="e">
        <f>I65+I66</f>
        <v>#REF!</v>
      </c>
    </row>
    <row r="68" spans="1:9" x14ac:dyDescent="0.25">
      <c r="B68" s="6"/>
      <c r="C68" s="6"/>
      <c r="D68" s="48"/>
      <c r="F68" s="48">
        <f t="shared" si="1"/>
        <v>0</v>
      </c>
      <c r="I68" s="2" t="e">
        <f>#REF!</f>
        <v>#REF!</v>
      </c>
    </row>
    <row r="69" spans="1:9" x14ac:dyDescent="0.25">
      <c r="B69" s="5" t="s">
        <v>4</v>
      </c>
      <c r="C69" s="4">
        <f t="shared" ref="C69" si="8">C9+C22+C30+C36+C43+C50+C59+C67</f>
        <v>2502000</v>
      </c>
      <c r="D69" s="59">
        <v>2995716.242716548</v>
      </c>
      <c r="F69" s="59">
        <f t="shared" si="1"/>
        <v>-493716.24271654803</v>
      </c>
      <c r="I69" s="3">
        <f>-7190000*5</f>
        <v>-35950000</v>
      </c>
    </row>
    <row r="70" spans="1:9" x14ac:dyDescent="0.25">
      <c r="B70" s="9" t="s">
        <v>7</v>
      </c>
      <c r="C70" s="43">
        <v>221000</v>
      </c>
      <c r="D70" s="60">
        <v>298426.64854330959</v>
      </c>
      <c r="F70" s="60">
        <f t="shared" si="1"/>
        <v>-77426.648543309595</v>
      </c>
      <c r="I70" s="3" t="e">
        <f>I67+I69</f>
        <v>#REF!</v>
      </c>
    </row>
    <row r="71" spans="1:9" x14ac:dyDescent="0.25">
      <c r="B71" s="5" t="s">
        <v>5</v>
      </c>
      <c r="C71" s="4">
        <f t="shared" ref="C71" si="9">C69+C70</f>
        <v>2723000</v>
      </c>
      <c r="D71" s="59">
        <v>3294142.8912598575</v>
      </c>
      <c r="F71" s="59">
        <f t="shared" si="1"/>
        <v>-571142.89125985745</v>
      </c>
    </row>
    <row r="73" spans="1:9" x14ac:dyDescent="0.25">
      <c r="B73" s="1" t="s">
        <v>34</v>
      </c>
      <c r="C73" s="3">
        <v>-3595000</v>
      </c>
      <c r="D73" s="3">
        <v>-3595000</v>
      </c>
      <c r="F73" s="3">
        <f t="shared" si="1"/>
        <v>0</v>
      </c>
    </row>
    <row r="74" spans="1:9" x14ac:dyDescent="0.25">
      <c r="B74" s="1" t="s">
        <v>56</v>
      </c>
      <c r="C74" s="3">
        <f>C71+C73</f>
        <v>-872000</v>
      </c>
      <c r="D74" s="3">
        <f>D71+D73</f>
        <v>-300857.10874014255</v>
      </c>
      <c r="F74" s="3">
        <f t="shared" si="1"/>
        <v>-571142.89125985745</v>
      </c>
    </row>
    <row r="77" spans="1:9" x14ac:dyDescent="0.25">
      <c r="B77" s="1"/>
      <c r="D77" s="3"/>
      <c r="F77" s="3"/>
    </row>
    <row r="80" spans="1:9" x14ac:dyDescent="0.25">
      <c r="C80" s="40"/>
    </row>
    <row r="81" spans="2:6" x14ac:dyDescent="0.25">
      <c r="C81" s="2"/>
    </row>
    <row r="82" spans="2:6" x14ac:dyDescent="0.25">
      <c r="C82" s="2"/>
    </row>
    <row r="83" spans="2:6" x14ac:dyDescent="0.25">
      <c r="C83" s="2"/>
    </row>
    <row r="84" spans="2:6" x14ac:dyDescent="0.25">
      <c r="C84" s="2"/>
    </row>
    <row r="85" spans="2:6" x14ac:dyDescent="0.25">
      <c r="C85" s="2"/>
    </row>
    <row r="86" spans="2:6" x14ac:dyDescent="0.25">
      <c r="C86" s="2"/>
    </row>
    <row r="87" spans="2:6" x14ac:dyDescent="0.25">
      <c r="C87" s="2"/>
    </row>
    <row r="88" spans="2:6" x14ac:dyDescent="0.25">
      <c r="C88" s="2"/>
    </row>
    <row r="89" spans="2:6" x14ac:dyDescent="0.25">
      <c r="B89" s="5"/>
      <c r="C89" s="4"/>
      <c r="D89" s="4"/>
      <c r="F89" s="4"/>
    </row>
    <row r="90" spans="2:6" x14ac:dyDescent="0.25">
      <c r="C90" s="2"/>
    </row>
    <row r="91" spans="2:6" x14ac:dyDescent="0.25">
      <c r="B91" s="5"/>
      <c r="C91" s="4"/>
      <c r="D91" s="4"/>
      <c r="F91" s="4"/>
    </row>
    <row r="92" spans="2:6" x14ac:dyDescent="0.25">
      <c r="C92" s="2"/>
    </row>
  </sheetData>
  <pageMargins left="0.7" right="0.7" top="0.75" bottom="0.75" header="0.3" footer="0.3"/>
  <pageSetup paperSize="9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31BF20C979314C820D4D447BC75962" ma:contentTypeVersion="14" ma:contentTypeDescription="Opprett et nytt dokument." ma:contentTypeScope="" ma:versionID="73daff30911aee3823f9a84a000d35bf">
  <xsd:schema xmlns:xsd="http://www.w3.org/2001/XMLSchema" xmlns:xs="http://www.w3.org/2001/XMLSchema" xmlns:p="http://schemas.microsoft.com/office/2006/metadata/properties" xmlns:ns3="3686a222-99be-4565-86d9-51df93d78059" xmlns:ns4="4ed6a10b-423f-4af0-8f09-f1d832285d58" targetNamespace="http://schemas.microsoft.com/office/2006/metadata/properties" ma:root="true" ma:fieldsID="fa83d58bb374f827473bf59b40cc552a" ns3:_="" ns4:_="">
    <xsd:import namespace="3686a222-99be-4565-86d9-51df93d78059"/>
    <xsd:import namespace="4ed6a10b-423f-4af0-8f09-f1d832285d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86a222-99be-4565-86d9-51df93d78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6a10b-423f-4af0-8f09-f1d832285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E2E750-6E27-4922-936C-A568A4282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86a222-99be-4565-86d9-51df93d78059"/>
    <ds:schemaRef ds:uri="4ed6a10b-423f-4af0-8f09-f1d832285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FB9B3C-C0E4-4C74-A895-0C3524A227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7B0FE0-1494-4CAB-9664-59DE2A702885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ed6a10b-423f-4af0-8f09-f1d832285d58"/>
    <ds:schemaRef ds:uri="http://schemas.microsoft.com/office/2006/metadata/properties"/>
    <ds:schemaRef ds:uri="http://purl.org/dc/elements/1.1/"/>
    <ds:schemaRef ds:uri="3686a222-99be-4565-86d9-51df93d78059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H. Magnus</dc:creator>
  <cp:lastModifiedBy>Trine Kleven</cp:lastModifiedBy>
  <cp:lastPrinted>2020-02-07T09:29:44Z</cp:lastPrinted>
  <dcterms:created xsi:type="dcterms:W3CDTF">2019-04-01T09:18:49Z</dcterms:created>
  <dcterms:modified xsi:type="dcterms:W3CDTF">2021-12-15T11:40:56Z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0x0101009931BF20C979314C820D4D447BC75962</vt:lpwstr>
  </property>
</Properties>
</file>